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Sheet1" sheetId="1" r:id="rId1"/>
  </sheets>
  <definedNames>
    <definedName name="_xlnm.Print_Area" localSheetId="0">Sheet1!$A$2:$N$50</definedName>
  </definedNames>
  <calcPr calcId="145621"/>
</workbook>
</file>

<file path=xl/calcChain.xml><?xml version="1.0" encoding="utf-8"?>
<calcChain xmlns="http://schemas.openxmlformats.org/spreadsheetml/2006/main">
  <c r="X17" i="1" l="1"/>
  <c r="X19" i="1" s="1"/>
  <c r="Y17" i="1"/>
  <c r="Y19" i="1" s="1"/>
  <c r="Z17" i="1"/>
  <c r="Z19" i="1" s="1"/>
  <c r="AA17" i="1"/>
  <c r="AB17" i="1"/>
  <c r="AB19" i="1" s="1"/>
  <c r="AC17" i="1"/>
  <c r="AC19" i="1" s="1"/>
  <c r="AD17" i="1"/>
  <c r="AD19" i="1" s="1"/>
  <c r="AE17" i="1"/>
  <c r="AE19" i="1" s="1"/>
  <c r="AF17" i="1"/>
  <c r="AF19" i="1" s="1"/>
  <c r="AG17" i="1"/>
  <c r="AG19" i="1" s="1"/>
  <c r="AH17" i="1"/>
  <c r="AH19" i="1" s="1"/>
  <c r="AA19" i="1"/>
  <c r="N17" i="1"/>
  <c r="N19" i="1" s="1"/>
  <c r="O17" i="1"/>
  <c r="O19" i="1" s="1"/>
  <c r="P17" i="1"/>
  <c r="P19" i="1" s="1"/>
  <c r="Q17" i="1"/>
  <c r="Q19" i="1" s="1"/>
  <c r="R17" i="1"/>
  <c r="R19" i="1" s="1"/>
  <c r="S17" i="1"/>
  <c r="S19" i="1" s="1"/>
  <c r="T17" i="1"/>
  <c r="T19" i="1" s="1"/>
  <c r="U17" i="1"/>
  <c r="U19" i="1" s="1"/>
  <c r="V17" i="1"/>
  <c r="V19" i="1" s="1"/>
  <c r="W17" i="1"/>
  <c r="W19" i="1" s="1"/>
  <c r="C31" i="1" l="1"/>
  <c r="C18" i="1" l="1"/>
  <c r="D17" i="1"/>
  <c r="D19" i="1" s="1"/>
  <c r="F17" i="1"/>
  <c r="F19" i="1" s="1"/>
  <c r="G17" i="1"/>
  <c r="G19" i="1" s="1"/>
  <c r="H17" i="1"/>
  <c r="H19" i="1" s="1"/>
  <c r="I17" i="1"/>
  <c r="I19" i="1" s="1"/>
  <c r="J17" i="1"/>
  <c r="J19" i="1" s="1"/>
  <c r="K17" i="1"/>
  <c r="K19" i="1" s="1"/>
  <c r="L17" i="1"/>
  <c r="L19" i="1" s="1"/>
  <c r="M17" i="1"/>
  <c r="M19" i="1" s="1"/>
  <c r="C17" i="1"/>
  <c r="C19" i="1" l="1"/>
  <c r="D20" i="1" l="1"/>
  <c r="C25" i="1" s="1"/>
  <c r="C27" i="1" s="1"/>
  <c r="C21" i="1"/>
  <c r="E21" i="1"/>
  <c r="F20" i="1" l="1"/>
  <c r="F21" i="1" s="1"/>
  <c r="C29" i="1"/>
  <c r="G20" i="1" l="1"/>
  <c r="G21" i="1" s="1"/>
  <c r="H20" i="1" l="1"/>
  <c r="H21" i="1" s="1"/>
  <c r="I20" i="1" l="1"/>
  <c r="I21" i="1" s="1"/>
  <c r="J20" i="1" l="1"/>
  <c r="K20" i="1" s="1"/>
  <c r="J21" i="1" l="1"/>
  <c r="L20" i="1"/>
  <c r="K21" i="1"/>
  <c r="M20" i="1" l="1"/>
  <c r="L21" i="1"/>
  <c r="M21" i="1" l="1"/>
  <c r="C22" i="1" s="1"/>
  <c r="N20" i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</calcChain>
</file>

<file path=xl/comments1.xml><?xml version="1.0" encoding="utf-8"?>
<comments xmlns="http://schemas.openxmlformats.org/spreadsheetml/2006/main">
  <authors>
    <author>Spencer, Andrew</author>
  </authors>
  <commentList>
    <comment ref="C7" authorId="0">
      <text>
        <r>
          <rPr>
            <sz val="9"/>
            <color indexed="81"/>
            <rFont val="Tahoma"/>
            <family val="2"/>
          </rPr>
          <t xml:space="preserve">Regulatory discount rate 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Cost of the lowest cost alternative solution </t>
        </r>
      </text>
    </comment>
    <comment ref="C9" authorId="0">
      <text>
        <r>
          <rPr>
            <sz val="9"/>
            <color indexed="81"/>
            <rFont val="Tahoma"/>
            <family val="2"/>
          </rPr>
          <t>Number of years that the investment can be deferred based upon forecast load growth rates</t>
        </r>
      </text>
    </comment>
    <comment ref="C10" authorId="0">
      <text>
        <r>
          <rPr>
            <sz val="9"/>
            <color indexed="81"/>
            <rFont val="Tahoma"/>
            <family val="2"/>
          </rPr>
          <t>The amount of demand reduction required to defer that investment by five years</t>
        </r>
      </text>
    </comment>
    <comment ref="C11" authorId="0">
      <text>
        <r>
          <rPr>
            <sz val="9"/>
            <color indexed="81"/>
            <rFont val="Tahoma"/>
            <family val="2"/>
          </rPr>
          <t>The fixed costs of providing a DSR controller at the relevant substation plus the work required to find DSR providers, draw up contracts, and set up payment arrangements.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Reliability of DSR (Used to calculate how much DSR would need to be purchased in order to deliver the capacity required.  </t>
        </r>
      </text>
    </comment>
    <comment ref="C14" authorId="0">
      <text>
        <r>
          <rPr>
            <sz val="9"/>
            <color indexed="81"/>
            <rFont val="Tahoma"/>
            <family val="2"/>
          </rPr>
          <t>Availability window. i.e the number of weekdays during the period of peak loading 
(i.e. thereare 83 weekdays between November and February)</t>
        </r>
      </text>
    </comment>
    <comment ref="B20" authorId="0">
      <text>
        <r>
          <rPr>
            <sz val="9"/>
            <color indexed="81"/>
            <rFont val="Tahoma"/>
            <family val="2"/>
          </rPr>
          <t>Value of deferring the capex by x years after taking into account the DSR setup costs</t>
        </r>
      </text>
    </comment>
    <comment ref="C25" authorId="0">
      <text>
        <r>
          <rPr>
            <sz val="9"/>
            <color indexed="81"/>
            <rFont val="Tahoma"/>
            <family val="2"/>
          </rPr>
          <t>Equals the Value of deferred investment a) reduced by 5% to allow for ongoing operating costs, b)  multiplied by the reliability to reflect the overpurchase requirements and c) divided by the capacity required to give a £/MW.</t>
        </r>
      </text>
    </comment>
    <comment ref="C27" authorId="0">
      <text>
        <r>
          <rPr>
            <sz val="9"/>
            <color indexed="81"/>
            <rFont val="Tahoma"/>
            <family val="2"/>
          </rPr>
          <t>Divide Rate/MW/yr by the days in the availability window to give a ceiling for the rate per day</t>
        </r>
      </text>
    </comment>
    <comment ref="C29" authorId="0">
      <text>
        <r>
          <rPr>
            <sz val="9"/>
            <color indexed="81"/>
            <rFont val="Tahoma"/>
            <family val="2"/>
          </rPr>
          <t>or divide by the hours per year to give a rate per MWh contracted</t>
        </r>
      </text>
    </comment>
    <comment ref="C31" authorId="0">
      <text>
        <r>
          <rPr>
            <sz val="9"/>
            <color indexed="81"/>
            <rFont val="Tahoma"/>
            <family val="2"/>
          </rPr>
          <t>This is equal to the actual DSR requirement divided by the confidence factor</t>
        </r>
      </text>
    </comment>
  </commentList>
</comments>
</file>

<file path=xl/sharedStrings.xml><?xml version="1.0" encoding="utf-8"?>
<sst xmlns="http://schemas.openxmlformats.org/spreadsheetml/2006/main" count="21" uniqueCount="20">
  <si>
    <t>DSR contract period (yrs)</t>
  </si>
  <si>
    <t>MW demand reduction required to defer investment through DSR contract period (MW)</t>
  </si>
  <si>
    <t>yr</t>
  </si>
  <si>
    <t>DSR availabilty window (days/yr)</t>
  </si>
  <si>
    <t>DSR ceiling (£/MW-day)</t>
  </si>
  <si>
    <t>MW required to be contracted</t>
  </si>
  <si>
    <t>DSR ceiling (£k/MW-year)</t>
  </si>
  <si>
    <t>k</t>
  </si>
  <si>
    <t>Calculating the DSR ceiling price relative to the lowest cost investment alternative</t>
  </si>
  <si>
    <r>
      <rPr>
        <b/>
        <sz val="11"/>
        <color theme="1"/>
        <rFont val="Calibri"/>
        <family val="2"/>
        <scheme val="minor"/>
      </rPr>
      <t>NOTES</t>
    </r>
    <r>
      <rPr>
        <sz val="11"/>
        <color theme="1"/>
        <rFont val="Calibri"/>
        <family val="2"/>
        <scheme val="minor"/>
      </rPr>
      <t xml:space="preserve">
1.   Cost up the conventional solution, to give a figure in £m: guide value £1.5m (replacing two primary transformers by larger units, plus ancillary works)
2.   Cost up the provision of a DSR controller at the relevant substation, and the work required to find DSR providers, draw up contracts, and set up 
      payment arrangements, to give a figure for set-up costs in £m: guide value £0.1m
3.   Calculate the amount of demand reduction required to defer that investment by five years, to give a figure in MW: guide value 2MW
4.   Draw up an NPV at the regulatory discount rate (guide value 4%) to derive an annual benefit of deferral (see attached spreadsheet): guide value
      comes out at £49k
5.   Divide this by the MW required to give a £/MW-yr value: guide value comes out at £24k5
6.   Reduce this figure to reflect ongoing operating, monitoring and administrative costs: guide value 5%
7.   Reduce this figure to reflect confidence in service provision (and hence over-contracting required): guide value 75%
8.   Divide this by the required availability window: guide value 83 days, giving £211/MW-day contracted
a.   For reference purposes, assuming 8hrs/yr typical utilisation, this is north of £2,000/MWh
9.   Go to tender and, if the required firm capacity can be found with an average price below this ceiling, contract for DSR: otherwise, go for a 
      network solution
10. Pay the availability charge, recognising this as an operating cost
11. If the provider fails to deliver, claw back any payments made
</t>
    </r>
  </si>
  <si>
    <t>Discount rate</t>
  </si>
  <si>
    <t>Investment to be deferred (£m)</t>
  </si>
  <si>
    <t>Set-up costs (£m)</t>
  </si>
  <si>
    <t>Ongoing operating costs</t>
  </si>
  <si>
    <t>Confidence</t>
  </si>
  <si>
    <t>Main investment (deferred) - £m</t>
  </si>
  <si>
    <t>DSR set-up costs - £m</t>
  </si>
  <si>
    <t>Net cashflows (exc ongoing operating costs) - £m</t>
  </si>
  <si>
    <t>Annual value of deferred investment - £m</t>
  </si>
  <si>
    <t>or                (£k/MWh)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</si>
</sst>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0.0"/>
    <numFmt numFmtId="165" formatCode="_-&quot;£&quot;* #,##0.0_-;\-&quot;£&quot;* #,##0.0_-;_-&quot;£&quot;* &quot;-&quot;??_-;_-@_-"/>
    <numFmt numFmtId="166" formatCode="_-&quot;£&quot;* #,##0_-;\-&quot;£&quot;* #,##0_-;_-&quot;£&quot;* &quot;-&quot;??_-;_-@_-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2" fontId="0" fillId="0" borderId="1" xfId="0" applyNumberFormat="1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/>
    </xf>
    <xf numFmtId="9" fontId="0" fillId="0" borderId="0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right" vertical="top"/>
    </xf>
    <xf numFmtId="164" fontId="0" fillId="0" borderId="0" xfId="0" applyNumberForma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top"/>
    </xf>
    <xf numFmtId="167" fontId="2" fillId="2" borderId="1" xfId="0" applyNumberFormat="1" applyFont="1" applyFill="1" applyBorder="1" applyAlignment="1">
      <alignment horizontal="center" vertical="top"/>
    </xf>
    <xf numFmtId="165" fontId="2" fillId="2" borderId="4" xfId="1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/>
    </xf>
    <xf numFmtId="166" fontId="2" fillId="2" borderId="4" xfId="1" applyNumberFormat="1" applyFont="1" applyFill="1" applyBorder="1" applyAlignment="1">
      <alignment horizontal="right" vertical="top"/>
    </xf>
    <xf numFmtId="166" fontId="0" fillId="2" borderId="5" xfId="1" applyNumberFormat="1" applyFont="1" applyFill="1" applyBorder="1" applyAlignment="1">
      <alignment horizontal="right" vertical="top"/>
    </xf>
    <xf numFmtId="44" fontId="2" fillId="2" borderId="4" xfId="1" applyNumberFormat="1" applyFont="1" applyFill="1" applyBorder="1" applyAlignment="1">
      <alignment horizontal="right" vertical="top"/>
    </xf>
    <xf numFmtId="166" fontId="2" fillId="2" borderId="5" xfId="1" applyNumberFormat="1" applyFont="1" applyFill="1" applyBorder="1" applyAlignment="1">
      <alignment horizontal="right" vertical="top"/>
    </xf>
    <xf numFmtId="2" fontId="2" fillId="2" borderId="3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7" fontId="2" fillId="2" borderId="6" xfId="0" applyNumberFormat="1" applyFont="1" applyFill="1" applyBorder="1" applyAlignment="1">
      <alignment horizontal="center" vertical="top"/>
    </xf>
    <xf numFmtId="167" fontId="2" fillId="2" borderId="2" xfId="0" applyNumberFormat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278880</xdr:rowOff>
    </xdr:from>
    <xdr:to>
      <xdr:col>2</xdr:col>
      <xdr:colOff>571500</xdr:colOff>
      <xdr:row>1</xdr:row>
      <xdr:rowOff>86868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94" y="278880"/>
          <a:ext cx="3750469" cy="748582"/>
        </a:xfrm>
        <a:prstGeom prst="rect">
          <a:avLst/>
        </a:prstGeom>
      </xdr:spPr>
    </xdr:pic>
    <xdr:clientData/>
  </xdr:twoCellAnchor>
  <xdr:twoCellAnchor>
    <xdr:from>
      <xdr:col>0</xdr:col>
      <xdr:colOff>190502</xdr:colOff>
      <xdr:row>50</xdr:row>
      <xdr:rowOff>107156</xdr:rowOff>
    </xdr:from>
    <xdr:to>
      <xdr:col>12</xdr:col>
      <xdr:colOff>595315</xdr:colOff>
      <xdr:row>54</xdr:row>
      <xdr:rowOff>11906</xdr:rowOff>
    </xdr:to>
    <xdr:sp macro="" textlink="">
      <xdr:nvSpPr>
        <xdr:cNvPr id="3" name="TextBox 2"/>
        <xdr:cNvSpPr txBox="1"/>
      </xdr:nvSpPr>
      <xdr:spPr>
        <a:xfrm>
          <a:off x="190502" y="10227469"/>
          <a:ext cx="9405938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/>
            <a:t>Author Dave  Miller , Northern</a:t>
          </a:r>
          <a:r>
            <a:rPr lang="en-GB" sz="1100" b="1" baseline="0"/>
            <a:t> Powergrid </a:t>
          </a:r>
          <a:endParaRPr lang="en-GB" sz="1100" b="1"/>
        </a:p>
        <a:p>
          <a:pPr algn="ctr"/>
          <a:r>
            <a:rPr lang="en-GB" sz="1100" b="1"/>
            <a:t>Copyright Northern Powergrid (Northeast) Limited. Northern Powergrid (Yorkshire) plc, 2014.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showGridLines="0" tabSelected="1" zoomScale="80" zoomScaleNormal="80" workbookViewId="0">
      <selection activeCell="R3" sqref="R3"/>
    </sheetView>
  </sheetViews>
  <sheetFormatPr defaultRowHeight="15" x14ac:dyDescent="0.25"/>
  <cols>
    <col min="1" max="1" width="4.28515625" style="6" customWidth="1"/>
    <col min="2" max="2" width="48.85546875" style="6" customWidth="1"/>
    <col min="3" max="3" width="8.85546875" style="14"/>
    <col min="4" max="4" width="2.7109375" style="14" customWidth="1"/>
    <col min="5" max="5" width="6.42578125" style="6" customWidth="1"/>
    <col min="6" max="13" width="9.140625" style="6"/>
    <col min="14" max="14" width="7.5703125" style="6" customWidth="1"/>
    <col min="15" max="16384" width="9.140625" style="6"/>
  </cols>
  <sheetData>
    <row r="1" spans="1:34" ht="74.25" customHeight="1" x14ac:dyDescent="0.25"/>
    <row r="2" spans="1:34" x14ac:dyDescent="0.25">
      <c r="A2" s="15"/>
      <c r="B2" s="15"/>
      <c r="C2" s="12"/>
      <c r="D2" s="12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4" x14ac:dyDescent="0.25">
      <c r="A3" s="15"/>
      <c r="B3" s="31" t="s">
        <v>8</v>
      </c>
      <c r="C3" s="31"/>
      <c r="D3" s="12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34" x14ac:dyDescent="0.25">
      <c r="A4" s="15"/>
      <c r="B4" s="31"/>
      <c r="C4" s="31"/>
      <c r="D4" s="12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34" x14ac:dyDescent="0.25">
      <c r="A5" s="15"/>
      <c r="B5" s="31"/>
      <c r="C5" s="31"/>
      <c r="D5" s="12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34" x14ac:dyDescent="0.25">
      <c r="A6" s="15"/>
      <c r="B6" s="15"/>
      <c r="C6" s="12"/>
      <c r="D6" s="12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34" x14ac:dyDescent="0.25">
      <c r="A7" s="15"/>
      <c r="B7" s="3" t="s">
        <v>10</v>
      </c>
      <c r="C7" s="4">
        <v>0.04</v>
      </c>
      <c r="D7" s="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34" x14ac:dyDescent="0.25">
      <c r="A8" s="15"/>
      <c r="B8" s="3" t="s">
        <v>11</v>
      </c>
      <c r="C8" s="7">
        <v>1.5</v>
      </c>
      <c r="D8" s="8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34" x14ac:dyDescent="0.25">
      <c r="A9" s="15"/>
      <c r="B9" s="3" t="s">
        <v>0</v>
      </c>
      <c r="C9" s="9">
        <v>5</v>
      </c>
      <c r="D9" s="10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34" ht="30" x14ac:dyDescent="0.25">
      <c r="A10" s="15"/>
      <c r="B10" s="3" t="s">
        <v>1</v>
      </c>
      <c r="C10" s="1">
        <v>2</v>
      </c>
      <c r="D10" s="2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34" x14ac:dyDescent="0.25">
      <c r="A11" s="15"/>
      <c r="B11" s="3" t="s">
        <v>12</v>
      </c>
      <c r="C11" s="1">
        <v>0.1</v>
      </c>
      <c r="D11" s="8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34" x14ac:dyDescent="0.25">
      <c r="A12" s="15"/>
      <c r="B12" s="3" t="s">
        <v>13</v>
      </c>
      <c r="C12" s="4">
        <v>0.05</v>
      </c>
      <c r="D12" s="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34" x14ac:dyDescent="0.25">
      <c r="A13" s="15"/>
      <c r="B13" s="3" t="s">
        <v>14</v>
      </c>
      <c r="C13" s="4">
        <v>0.75</v>
      </c>
      <c r="D13" s="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34" x14ac:dyDescent="0.25">
      <c r="A14" s="15"/>
      <c r="B14" s="3" t="s">
        <v>3</v>
      </c>
      <c r="C14" s="11">
        <v>83</v>
      </c>
      <c r="D14" s="12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34" ht="9" customHeight="1" x14ac:dyDescent="0.25">
      <c r="A15" s="15"/>
      <c r="B15" s="15"/>
      <c r="C15" s="12"/>
      <c r="D15" s="12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34" x14ac:dyDescent="0.25">
      <c r="A16" s="15"/>
      <c r="B16" s="19" t="s">
        <v>2</v>
      </c>
      <c r="C16" s="18">
        <v>0</v>
      </c>
      <c r="D16" s="38">
        <v>1</v>
      </c>
      <c r="E16" s="39"/>
      <c r="F16" s="18">
        <v>2</v>
      </c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8">
        <v>8</v>
      </c>
      <c r="M16" s="18">
        <v>9</v>
      </c>
      <c r="N16" s="18">
        <v>10</v>
      </c>
      <c r="O16" s="18">
        <v>11</v>
      </c>
      <c r="P16" s="18">
        <v>12</v>
      </c>
      <c r="Q16" s="18">
        <v>13</v>
      </c>
      <c r="R16" s="18">
        <v>14</v>
      </c>
      <c r="S16" s="18">
        <v>15</v>
      </c>
      <c r="T16" s="18">
        <v>16</v>
      </c>
      <c r="U16" s="18">
        <v>17</v>
      </c>
      <c r="V16" s="18">
        <v>18</v>
      </c>
      <c r="W16" s="18">
        <v>19</v>
      </c>
      <c r="X16" s="18">
        <v>20</v>
      </c>
      <c r="Y16" s="18">
        <v>21</v>
      </c>
      <c r="Z16" s="18">
        <v>22</v>
      </c>
      <c r="AA16" s="18">
        <v>23</v>
      </c>
      <c r="AB16" s="18">
        <v>24</v>
      </c>
      <c r="AC16" s="18">
        <v>25</v>
      </c>
      <c r="AD16" s="18">
        <v>26</v>
      </c>
      <c r="AE16" s="18">
        <v>27</v>
      </c>
      <c r="AF16" s="18">
        <v>28</v>
      </c>
      <c r="AG16" s="18">
        <v>29</v>
      </c>
      <c r="AH16" s="18">
        <v>30</v>
      </c>
    </row>
    <row r="17" spans="1:34" x14ac:dyDescent="0.25">
      <c r="A17" s="15"/>
      <c r="B17" s="13" t="s">
        <v>15</v>
      </c>
      <c r="C17" s="1">
        <f>IF(C16=$C$9,-$C$8,0)</f>
        <v>0</v>
      </c>
      <c r="D17" s="40">
        <f>IF(D16=$C$9,-$C$8,0)</f>
        <v>0</v>
      </c>
      <c r="E17" s="41"/>
      <c r="F17" s="1">
        <f t="shared" ref="F17:M17" si="0">IF(F16=$C$9,-$C$8,0)</f>
        <v>0</v>
      </c>
      <c r="G17" s="1">
        <f t="shared" si="0"/>
        <v>0</v>
      </c>
      <c r="H17" s="1">
        <f t="shared" si="0"/>
        <v>0</v>
      </c>
      <c r="I17" s="1">
        <f t="shared" si="0"/>
        <v>-1.5</v>
      </c>
      <c r="J17" s="1">
        <f t="shared" si="0"/>
        <v>0</v>
      </c>
      <c r="K17" s="1">
        <f t="shared" si="0"/>
        <v>0</v>
      </c>
      <c r="L17" s="1">
        <f t="shared" si="0"/>
        <v>0</v>
      </c>
      <c r="M17" s="1">
        <f t="shared" si="0"/>
        <v>0</v>
      </c>
      <c r="N17" s="1">
        <f t="shared" ref="N17:W17" si="1">IF(N16=$C$9,-$C$8,0)</f>
        <v>0</v>
      </c>
      <c r="O17" s="1">
        <f t="shared" si="1"/>
        <v>0</v>
      </c>
      <c r="P17" s="1">
        <f t="shared" si="1"/>
        <v>0</v>
      </c>
      <c r="Q17" s="1">
        <f t="shared" si="1"/>
        <v>0</v>
      </c>
      <c r="R17" s="1">
        <f t="shared" si="1"/>
        <v>0</v>
      </c>
      <c r="S17" s="1">
        <f t="shared" si="1"/>
        <v>0</v>
      </c>
      <c r="T17" s="1">
        <f t="shared" si="1"/>
        <v>0</v>
      </c>
      <c r="U17" s="1">
        <f t="shared" si="1"/>
        <v>0</v>
      </c>
      <c r="V17" s="1">
        <f t="shared" si="1"/>
        <v>0</v>
      </c>
      <c r="W17" s="1">
        <f t="shared" si="1"/>
        <v>0</v>
      </c>
      <c r="X17" s="1">
        <f t="shared" ref="X17:AH17" si="2">IF(X16=$C$9,-$C$8,0)</f>
        <v>0</v>
      </c>
      <c r="Y17" s="1">
        <f t="shared" si="2"/>
        <v>0</v>
      </c>
      <c r="Z17" s="1">
        <f t="shared" si="2"/>
        <v>0</v>
      </c>
      <c r="AA17" s="1">
        <f t="shared" si="2"/>
        <v>0</v>
      </c>
      <c r="AB17" s="1">
        <f t="shared" si="2"/>
        <v>0</v>
      </c>
      <c r="AC17" s="1">
        <f t="shared" si="2"/>
        <v>0</v>
      </c>
      <c r="AD17" s="1">
        <f t="shared" si="2"/>
        <v>0</v>
      </c>
      <c r="AE17" s="1">
        <f t="shared" si="2"/>
        <v>0</v>
      </c>
      <c r="AF17" s="1">
        <f t="shared" si="2"/>
        <v>0</v>
      </c>
      <c r="AG17" s="1">
        <f t="shared" si="2"/>
        <v>0</v>
      </c>
      <c r="AH17" s="1">
        <f t="shared" si="2"/>
        <v>0</v>
      </c>
    </row>
    <row r="18" spans="1:34" x14ac:dyDescent="0.25">
      <c r="A18" s="15"/>
      <c r="B18" s="13" t="s">
        <v>16</v>
      </c>
      <c r="C18" s="1">
        <f>-C11</f>
        <v>-0.1</v>
      </c>
      <c r="D18" s="40">
        <v>0</v>
      </c>
      <c r="E18" s="41"/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</row>
    <row r="19" spans="1:34" x14ac:dyDescent="0.25">
      <c r="A19" s="15"/>
      <c r="B19" s="13" t="s">
        <v>17</v>
      </c>
      <c r="C19" s="1">
        <f>SUM(C17:C18)</f>
        <v>-0.1</v>
      </c>
      <c r="D19" s="40">
        <f>SUM(E17:E18)</f>
        <v>0</v>
      </c>
      <c r="E19" s="41"/>
      <c r="F19" s="1">
        <f t="shared" ref="F19:M19" si="3">SUM(F17:F18)</f>
        <v>0</v>
      </c>
      <c r="G19" s="1">
        <f t="shared" si="3"/>
        <v>0</v>
      </c>
      <c r="H19" s="1">
        <f t="shared" si="3"/>
        <v>0</v>
      </c>
      <c r="I19" s="1">
        <f t="shared" si="3"/>
        <v>-1.5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ref="N19:W19" si="4">SUM(N17:N18)</f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  <c r="U19" s="1">
        <f t="shared" si="4"/>
        <v>0</v>
      </c>
      <c r="V19" s="1">
        <f t="shared" si="4"/>
        <v>0</v>
      </c>
      <c r="W19" s="1">
        <f t="shared" si="4"/>
        <v>0</v>
      </c>
      <c r="X19" s="1">
        <f t="shared" ref="X19:AH19" si="5">SUM(X17:X18)</f>
        <v>0</v>
      </c>
      <c r="Y19" s="1">
        <f t="shared" si="5"/>
        <v>0</v>
      </c>
      <c r="Z19" s="1">
        <f t="shared" si="5"/>
        <v>0</v>
      </c>
      <c r="AA19" s="1">
        <f t="shared" si="5"/>
        <v>0</v>
      </c>
      <c r="AB19" s="1">
        <f t="shared" si="5"/>
        <v>0</v>
      </c>
      <c r="AC19" s="1">
        <f t="shared" si="5"/>
        <v>0</v>
      </c>
      <c r="AD19" s="1">
        <f t="shared" si="5"/>
        <v>0</v>
      </c>
      <c r="AE19" s="1">
        <f t="shared" si="5"/>
        <v>0</v>
      </c>
      <c r="AF19" s="1">
        <f t="shared" si="5"/>
        <v>0</v>
      </c>
      <c r="AG19" s="1">
        <f t="shared" si="5"/>
        <v>0</v>
      </c>
      <c r="AH19" s="1">
        <f t="shared" si="5"/>
        <v>0</v>
      </c>
    </row>
    <row r="20" spans="1:34" x14ac:dyDescent="0.25">
      <c r="A20" s="15"/>
      <c r="B20" s="13" t="s">
        <v>18</v>
      </c>
      <c r="C20" s="22">
        <v>0</v>
      </c>
      <c r="D20" s="42">
        <f>PMT(C7,C9,C8+NPV(C7,C19:AH19))</f>
        <v>-4.9052803327191107E-2</v>
      </c>
      <c r="E20" s="43"/>
      <c r="F20" s="23">
        <f>IF(F16&lt;=$C$9,D20,0)</f>
        <v>-4.9052803327191107E-2</v>
      </c>
      <c r="G20" s="23">
        <f t="shared" ref="G20:M20" si="6">IF(G16&lt;=$C$9,F20,0)</f>
        <v>-4.9052803327191107E-2</v>
      </c>
      <c r="H20" s="23">
        <f t="shared" si="6"/>
        <v>-4.9052803327191107E-2</v>
      </c>
      <c r="I20" s="23">
        <f t="shared" si="6"/>
        <v>-4.9052803327191107E-2</v>
      </c>
      <c r="J20" s="23">
        <f t="shared" si="6"/>
        <v>0</v>
      </c>
      <c r="K20" s="23">
        <f t="shared" si="6"/>
        <v>0</v>
      </c>
      <c r="L20" s="23">
        <f t="shared" si="6"/>
        <v>0</v>
      </c>
      <c r="M20" s="23">
        <f t="shared" si="6"/>
        <v>0</v>
      </c>
      <c r="N20" s="23">
        <f t="shared" ref="N20" si="7">IF(N16&lt;=$C$9,M20,0)</f>
        <v>0</v>
      </c>
      <c r="O20" s="23">
        <f t="shared" ref="O20" si="8">IF(O16&lt;=$C$9,N20,0)</f>
        <v>0</v>
      </c>
      <c r="P20" s="23">
        <f t="shared" ref="P20" si="9">IF(P16&lt;=$C$9,O20,0)</f>
        <v>0</v>
      </c>
      <c r="Q20" s="23">
        <f t="shared" ref="Q20" si="10">IF(Q16&lt;=$C$9,P20,0)</f>
        <v>0</v>
      </c>
      <c r="R20" s="23">
        <f t="shared" ref="R20" si="11">IF(R16&lt;=$C$9,Q20,0)</f>
        <v>0</v>
      </c>
      <c r="S20" s="23">
        <f t="shared" ref="S20" si="12">IF(S16&lt;=$C$9,R20,0)</f>
        <v>0</v>
      </c>
      <c r="T20" s="23">
        <f t="shared" ref="T20" si="13">IF(T16&lt;=$C$9,S20,0)</f>
        <v>0</v>
      </c>
      <c r="U20" s="23">
        <f t="shared" ref="U20" si="14">IF(U16&lt;=$C$9,T20,0)</f>
        <v>0</v>
      </c>
      <c r="V20" s="23">
        <f t="shared" ref="V20" si="15">IF(V16&lt;=$C$9,U20,0)</f>
        <v>0</v>
      </c>
      <c r="W20" s="23">
        <f t="shared" ref="W20" si="16">IF(W16&lt;=$C$9,V20,0)</f>
        <v>0</v>
      </c>
      <c r="X20" s="23">
        <f t="shared" ref="X20" si="17">IF(X16&lt;=$C$9,W20,0)</f>
        <v>0</v>
      </c>
      <c r="Y20" s="23">
        <f t="shared" ref="Y20" si="18">IF(Y16&lt;=$C$9,X20,0)</f>
        <v>0</v>
      </c>
      <c r="Z20" s="23">
        <f t="shared" ref="Z20" si="19">IF(Z16&lt;=$C$9,Y20,0)</f>
        <v>0</v>
      </c>
      <c r="AA20" s="23">
        <f t="shared" ref="AA20" si="20">IF(AA16&lt;=$C$9,Z20,0)</f>
        <v>0</v>
      </c>
      <c r="AB20" s="23">
        <f t="shared" ref="AB20" si="21">IF(AB16&lt;=$C$9,AA20,0)</f>
        <v>0</v>
      </c>
      <c r="AC20" s="23">
        <f t="shared" ref="AC20" si="22">IF(AC16&lt;=$C$9,AB20,0)</f>
        <v>0</v>
      </c>
      <c r="AD20" s="23">
        <f t="shared" ref="AD20" si="23">IF(AD16&lt;=$C$9,AC20,0)</f>
        <v>0</v>
      </c>
      <c r="AE20" s="23">
        <f t="shared" ref="AE20" si="24">IF(AE16&lt;=$C$9,AD20,0)</f>
        <v>0</v>
      </c>
      <c r="AF20" s="23">
        <f t="shared" ref="AF20" si="25">IF(AF16&lt;=$C$9,AE20,0)</f>
        <v>0</v>
      </c>
      <c r="AG20" s="23">
        <f t="shared" ref="AG20" si="26">IF(AG16&lt;=$C$9,AF20,0)</f>
        <v>0</v>
      </c>
      <c r="AH20" s="23">
        <f t="shared" ref="AH20" si="27">IF(AH16&lt;=$C$9,AG20,0)</f>
        <v>0</v>
      </c>
    </row>
    <row r="21" spans="1:34" hidden="1" x14ac:dyDescent="0.25">
      <c r="A21" s="15"/>
      <c r="B21" s="15"/>
      <c r="C21" s="8">
        <f>SUM(C19:C20)</f>
        <v>-0.1</v>
      </c>
      <c r="D21" s="8"/>
      <c r="E21" s="8">
        <f>SUM(E19:E20)</f>
        <v>0</v>
      </c>
      <c r="F21" s="8">
        <f t="shared" ref="F21:M21" si="28">SUM(F19:F20)</f>
        <v>-4.9052803327191107E-2</v>
      </c>
      <c r="G21" s="8">
        <f t="shared" si="28"/>
        <v>-4.9052803327191107E-2</v>
      </c>
      <c r="H21" s="8">
        <f t="shared" si="28"/>
        <v>-4.9052803327191107E-2</v>
      </c>
      <c r="I21" s="8">
        <f t="shared" si="28"/>
        <v>-1.5490528033271911</v>
      </c>
      <c r="J21" s="8">
        <f t="shared" si="28"/>
        <v>0</v>
      </c>
      <c r="K21" s="8">
        <f t="shared" si="28"/>
        <v>0</v>
      </c>
      <c r="L21" s="8">
        <f t="shared" si="28"/>
        <v>0</v>
      </c>
      <c r="M21" s="8">
        <f t="shared" si="28"/>
        <v>0</v>
      </c>
      <c r="N21" s="20"/>
    </row>
    <row r="22" spans="1:34" hidden="1" x14ac:dyDescent="0.25">
      <c r="A22" s="15"/>
      <c r="B22" s="15"/>
      <c r="C22" s="8">
        <f>NPV(C7,C21:M21)</f>
        <v>-1.4462489118697948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20"/>
    </row>
    <row r="23" spans="1:34" x14ac:dyDescent="0.25">
      <c r="A23" s="15"/>
      <c r="B23" s="15"/>
      <c r="C23" s="12"/>
      <c r="D23" s="12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34" ht="15.75" thickBot="1" x14ac:dyDescent="0.3">
      <c r="A24" s="15"/>
      <c r="B24" s="15"/>
      <c r="C24" s="12"/>
      <c r="D24" s="12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34" ht="15.75" thickBot="1" x14ac:dyDescent="0.3">
      <c r="A25" s="15"/>
      <c r="B25" s="17" t="s">
        <v>6</v>
      </c>
      <c r="C25" s="24">
        <f>-D20*1000*(1-C12)*C13/C10</f>
        <v>17.47506118531183</v>
      </c>
      <c r="D25" s="25" t="s">
        <v>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34" ht="15.75" thickBot="1" x14ac:dyDescent="0.3">
      <c r="A26" s="15"/>
      <c r="B26" s="17"/>
      <c r="C26" s="16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34" ht="15.75" thickBot="1" x14ac:dyDescent="0.3">
      <c r="A27" s="15"/>
      <c r="B27" s="17" t="s">
        <v>4</v>
      </c>
      <c r="C27" s="26">
        <f>1000*C25/C14</f>
        <v>210.5429058471305</v>
      </c>
      <c r="D27" s="27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34" ht="15.75" thickBot="1" x14ac:dyDescent="0.3">
      <c r="A28" s="15"/>
      <c r="B28" s="17"/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34" ht="15.75" thickBot="1" x14ac:dyDescent="0.3">
      <c r="A29" s="15"/>
      <c r="B29" s="17" t="s">
        <v>19</v>
      </c>
      <c r="C29" s="28">
        <f>C25/8</f>
        <v>2.1843826481639788</v>
      </c>
      <c r="D29" s="29" t="s">
        <v>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34" ht="15.75" thickBot="1" x14ac:dyDescent="0.3">
      <c r="A30" s="15"/>
      <c r="B30" s="17"/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34" ht="15.75" thickBot="1" x14ac:dyDescent="0.3">
      <c r="A31" s="15"/>
      <c r="B31" s="17" t="s">
        <v>5</v>
      </c>
      <c r="C31" s="30">
        <f>C10/C13</f>
        <v>2.6666666666666665</v>
      </c>
      <c r="D31" s="2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34" x14ac:dyDescent="0.25">
      <c r="A32" s="15"/>
      <c r="B32" s="15"/>
      <c r="C32" s="12"/>
      <c r="D32" s="12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25">
      <c r="A33" s="15"/>
      <c r="B33" s="15"/>
      <c r="C33" s="21"/>
      <c r="D33" s="21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25">
      <c r="A34" s="32" t="s">
        <v>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</row>
    <row r="35" spans="1:14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</row>
    <row r="36" spans="1:14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</row>
    <row r="37" spans="1:14" x14ac:dyDescent="0.2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</row>
    <row r="39" spans="1:14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x14ac:dyDescent="0.2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</row>
    <row r="41" spans="1:14" x14ac:dyDescent="0.2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x14ac:dyDescent="0.2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</row>
    <row r="43" spans="1:14" x14ac:dyDescent="0.2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</row>
    <row r="44" spans="1:14" x14ac:dyDescent="0.2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</row>
    <row r="45" spans="1:14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</row>
    <row r="46" spans="1:14" x14ac:dyDescent="0.25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</row>
    <row r="47" spans="1:14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</row>
    <row r="48" spans="1:14" x14ac:dyDescent="0.2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</row>
    <row r="49" spans="1:14" x14ac:dyDescent="0.2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</row>
    <row r="50" spans="1:14" ht="15.75" thickBot="1" x14ac:dyDescent="0.3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</row>
  </sheetData>
  <mergeCells count="7">
    <mergeCell ref="B3:C5"/>
    <mergeCell ref="A34:N50"/>
    <mergeCell ref="D16:E16"/>
    <mergeCell ref="D17:E17"/>
    <mergeCell ref="D18:E18"/>
    <mergeCell ref="D19:E19"/>
    <mergeCell ref="D20:E20"/>
  </mergeCells>
  <printOptions horizontalCentered="1"/>
  <pageMargins left="0.23622047244094491" right="0.23622047244094491" top="0.35433070866141736" bottom="0.35433070866141736" header="0.31496062992125984" footer="0.31496062992125984"/>
  <pageSetup scale="81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CE Electric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David</dc:creator>
  <cp:lastModifiedBy>Wilson, Emma</cp:lastModifiedBy>
  <cp:lastPrinted>2014-11-27T12:19:47Z</cp:lastPrinted>
  <dcterms:created xsi:type="dcterms:W3CDTF">2014-11-26T20:49:13Z</dcterms:created>
  <dcterms:modified xsi:type="dcterms:W3CDTF">2014-12-30T19:19:57Z</dcterms:modified>
</cp:coreProperties>
</file>